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4295" windowHeight="385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Лист1!$A$1:$W$39</definedName>
  </definedNames>
  <calcPr calcId="124519"/>
</workbook>
</file>

<file path=xl/calcChain.xml><?xml version="1.0" encoding="utf-8"?>
<calcChain xmlns="http://schemas.openxmlformats.org/spreadsheetml/2006/main">
  <c r="H33" i="1"/>
  <c r="T11"/>
  <c r="T10"/>
  <c r="V10"/>
  <c r="H11"/>
  <c r="H10"/>
  <c r="H19"/>
  <c r="D33"/>
  <c r="C33"/>
  <c r="E20"/>
  <c r="F20" s="1"/>
  <c r="G20" s="1"/>
  <c r="M28"/>
  <c r="T28" s="1"/>
  <c r="V28" s="1"/>
  <c r="S30"/>
  <c r="R31"/>
  <c r="T27"/>
  <c r="N24"/>
  <c r="N33" s="1"/>
  <c r="E11"/>
  <c r="F11" s="1"/>
  <c r="G11" s="1"/>
  <c r="S11" s="1"/>
  <c r="J33"/>
  <c r="P33"/>
  <c r="V22"/>
  <c r="T30"/>
  <c r="V30" s="1"/>
  <c r="T29"/>
  <c r="V29" s="1"/>
  <c r="T25"/>
  <c r="V25" s="1"/>
  <c r="T23"/>
  <c r="V23" s="1"/>
  <c r="T22"/>
  <c r="Q26"/>
  <c r="T26" s="1"/>
  <c r="V26" s="1"/>
  <c r="O31"/>
  <c r="O33" s="1"/>
  <c r="F19"/>
  <c r="G19" s="1"/>
  <c r="F13"/>
  <c r="G13" s="1"/>
  <c r="S13" s="1"/>
  <c r="F14"/>
  <c r="G14" s="1"/>
  <c r="F15"/>
  <c r="G15" s="1"/>
  <c r="F16"/>
  <c r="G16" s="1"/>
  <c r="S16" s="1"/>
  <c r="F17"/>
  <c r="G17" s="1"/>
  <c r="S17" s="1"/>
  <c r="F18"/>
  <c r="G18" s="1"/>
  <c r="I18" s="1"/>
  <c r="F10"/>
  <c r="G10" s="1"/>
  <c r="E32" s="1"/>
  <c r="V32" s="1"/>
  <c r="T31" l="1"/>
  <c r="V31" s="1"/>
  <c r="V27"/>
  <c r="E12"/>
  <c r="E33" s="1"/>
  <c r="T24"/>
  <c r="V24" s="1"/>
  <c r="Q33"/>
  <c r="I17"/>
  <c r="T17" s="1"/>
  <c r="V17" s="1"/>
  <c r="I20"/>
  <c r="H20"/>
  <c r="I19"/>
  <c r="T19" s="1"/>
  <c r="V19" s="1"/>
  <c r="T18"/>
  <c r="V18" s="1"/>
  <c r="S18"/>
  <c r="I16"/>
  <c r="T16" s="1"/>
  <c r="V16" s="1"/>
  <c r="S15"/>
  <c r="I15"/>
  <c r="S14"/>
  <c r="I14"/>
  <c r="I13"/>
  <c r="T13" s="1"/>
  <c r="V13" s="1"/>
  <c r="V11"/>
  <c r="I11"/>
  <c r="S10"/>
  <c r="I10"/>
  <c r="T15" l="1"/>
  <c r="V15" s="1"/>
  <c r="V33" s="1"/>
  <c r="T20"/>
  <c r="F12"/>
  <c r="T14"/>
  <c r="V14" s="1"/>
  <c r="G12" l="1"/>
  <c r="S12" s="1"/>
  <c r="F33"/>
  <c r="V20"/>
  <c r="I12" l="1"/>
  <c r="I33" s="1"/>
  <c r="G33"/>
  <c r="S33"/>
  <c r="T12" l="1"/>
  <c r="T33" l="1"/>
  <c r="V12"/>
</calcChain>
</file>

<file path=xl/sharedStrings.xml><?xml version="1.0" encoding="utf-8"?>
<sst xmlns="http://schemas.openxmlformats.org/spreadsheetml/2006/main" count="69" uniqueCount="66">
  <si>
    <t>№ з/п</t>
  </si>
  <si>
    <t>Назва посад</t>
  </si>
  <si>
    <t>Кількість шт посад</t>
  </si>
  <si>
    <t>Розряд</t>
  </si>
  <si>
    <t>Посадовий оклад</t>
  </si>
  <si>
    <t>Посадовий оклад з підвищенням 10% зг ПКМУ №22 від 11.01.2018</t>
  </si>
  <si>
    <t>З/п з підвищенням</t>
  </si>
  <si>
    <t>Надбавки та доплати</t>
  </si>
  <si>
    <t>20% за роботу в інклюзивному класі</t>
  </si>
  <si>
    <t>30% за престижність пед. праці</t>
  </si>
  <si>
    <t>10% за звання</t>
  </si>
  <si>
    <t>За перевірку зошитів</t>
  </si>
  <si>
    <t>За класне керівництво</t>
  </si>
  <si>
    <t>10% за роботу з деззасобами</t>
  </si>
  <si>
    <t>За кабінети та майстерні</t>
  </si>
  <si>
    <t>Нічні 40%</t>
  </si>
  <si>
    <t>Вислуга років</t>
  </si>
  <si>
    <t>Директор</t>
  </si>
  <si>
    <t>Заступик з НВР</t>
  </si>
  <si>
    <t>Заступик з ВР</t>
  </si>
  <si>
    <t>Практичний психолог</t>
  </si>
  <si>
    <t>Соціальний педагог</t>
  </si>
  <si>
    <t>Педагог організатор</t>
  </si>
  <si>
    <t>Вихователь</t>
  </si>
  <si>
    <t>Вихователь (ГПД)</t>
  </si>
  <si>
    <t>Пед. ставок</t>
  </si>
  <si>
    <t>Завгосп</t>
  </si>
  <si>
    <t>Секретар - діловод</t>
  </si>
  <si>
    <t>Прибиральник службових приміщень</t>
  </si>
  <si>
    <t>Сторож</t>
  </si>
  <si>
    <t>Двірник</t>
  </si>
  <si>
    <t>Робітник по обслуговуванню та ремонту</t>
  </si>
  <si>
    <t>Опалювач</t>
  </si>
  <si>
    <t>Медична сестра</t>
  </si>
  <si>
    <t>Бібліотекар</t>
  </si>
  <si>
    <t>УСЬОГО:</t>
  </si>
  <si>
    <t>Асистент вчителя</t>
  </si>
  <si>
    <t>Фонд заробітної плати на місяць</t>
  </si>
  <si>
    <t>Фонд заробітної плати на рік</t>
  </si>
  <si>
    <t>1.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</si>
  <si>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</si>
  <si>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</si>
  <si>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</si>
  <si>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</si>
  <si>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</si>
  <si>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</si>
  <si>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</si>
  <si>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</si>
  <si>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</si>
  <si>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</si>
  <si>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</si>
  <si>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</si>
  <si>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</si>
  <si>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</si>
  <si>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</si>
  <si>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19.</t>
  </si>
  <si>
    <t>18.</t>
  </si>
  <si>
    <t>Олександр КУЗЬМИЧ</t>
  </si>
  <si>
    <t xml:space="preserve">Кочегар </t>
  </si>
  <si>
    <t>12% за особливі умови праці</t>
  </si>
  <si>
    <t>Бухгалтер</t>
  </si>
  <si>
    <t>Дорахунок до мінімальної зарплати</t>
  </si>
  <si>
    <t>15% за бібліотечний фонд</t>
  </si>
  <si>
    <t>30% за завід. бібліотекою та позаклас. роботу</t>
  </si>
  <si>
    <t>ШТАТНИЙ РОЗПИС 
Вежицького ліцею Старосільської сільської ради Рівненської області станом на 01.09.2022 року</t>
  </si>
  <si>
    <r>
      <t>ЗАТВЕРДЖУЮ:                                                                                                                                            штат у кількості _</t>
    </r>
    <r>
      <rPr>
        <b/>
        <i/>
        <sz val="26"/>
        <color theme="1"/>
        <rFont val="Times New Roman"/>
        <family val="1"/>
        <charset val="204"/>
      </rPr>
      <t>53,48_</t>
    </r>
    <r>
      <rPr>
        <sz val="26"/>
        <color theme="1"/>
        <rFont val="Times New Roman"/>
        <family val="1"/>
        <charset val="204"/>
      </rPr>
      <t>штатних одиниць з місячним фондом заробітньої плати _</t>
    </r>
    <r>
      <rPr>
        <b/>
        <i/>
        <sz val="26"/>
        <color theme="1"/>
        <rFont val="Times New Roman"/>
        <family val="1"/>
        <charset val="204"/>
      </rPr>
      <t>2133199,62</t>
    </r>
    <r>
      <rPr>
        <sz val="26"/>
        <color theme="1"/>
        <rFont val="Times New Roman"/>
        <family val="1"/>
        <charset val="204"/>
      </rPr>
      <t xml:space="preserve">__ грн.                                                                                                                 Голова Старосільської сільської ради ________________________________Михайло КУЗЬМИЧ                </t>
    </r>
    <r>
      <rPr>
        <b/>
        <sz val="26"/>
        <color theme="1"/>
        <rFont val="Times New Roman"/>
        <family val="1"/>
        <charset val="204"/>
      </rPr>
      <t>01 вересня 2022 року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</si>
</sst>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26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b/>
      <i/>
      <sz val="2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/>
    <xf numFmtId="2" fontId="2" fillId="0" borderId="1" xfId="0" applyNumberFormat="1" applyFont="1" applyBorder="1"/>
    <xf numFmtId="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7"/>
  <sheetViews>
    <sheetView tabSelected="1" view="pageBreakPreview" zoomScale="40" zoomScaleNormal="40" zoomScaleSheetLayoutView="40" workbookViewId="0">
      <selection activeCell="J4" sqref="J4"/>
    </sheetView>
  </sheetViews>
  <sheetFormatPr defaultRowHeight="15"/>
  <cols>
    <col min="1" max="1" width="9.5703125" customWidth="1"/>
    <col min="2" max="2" width="50.28515625" customWidth="1"/>
    <col min="3" max="3" width="15.28515625" customWidth="1"/>
    <col min="4" max="4" width="18.140625" customWidth="1"/>
    <col min="5" max="5" width="19.85546875" customWidth="1"/>
    <col min="6" max="6" width="26.28515625" customWidth="1"/>
    <col min="7" max="7" width="14.5703125" customWidth="1"/>
    <col min="8" max="8" width="20.42578125" customWidth="1"/>
    <col min="9" max="9" width="21.140625" customWidth="1"/>
    <col min="10" max="10" width="15.7109375" customWidth="1"/>
    <col min="11" max="11" width="19.28515625" customWidth="1"/>
    <col min="12" max="12" width="16.28515625" customWidth="1"/>
    <col min="13" max="13" width="17.140625" customWidth="1"/>
    <col min="14" max="14" width="19.5703125" customWidth="1"/>
    <col min="15" max="15" width="22.140625" customWidth="1"/>
    <col min="16" max="16" width="19.42578125" customWidth="1"/>
    <col min="17" max="17" width="16.28515625" customWidth="1"/>
    <col min="18" max="18" width="17.42578125" customWidth="1"/>
    <col min="19" max="19" width="19.5703125" customWidth="1"/>
    <col min="20" max="20" width="27.140625" customWidth="1"/>
    <col min="21" max="21" width="27.42578125" customWidth="1"/>
    <col min="22" max="22" width="28.7109375" customWidth="1"/>
  </cols>
  <sheetData>
    <row r="1" spans="1:22" ht="15" customHeight="1">
      <c r="L1" s="9" t="s">
        <v>65</v>
      </c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ht="50.25" customHeight="1"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48.75" customHeight="1"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58.5" customHeight="1"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7" spans="1:22" ht="60" customHeight="1">
      <c r="A7" s="14" t="s">
        <v>64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45" customHeight="1">
      <c r="A8" s="10" t="s">
        <v>0</v>
      </c>
      <c r="B8" s="10" t="s">
        <v>1</v>
      </c>
      <c r="C8" s="10" t="s">
        <v>2</v>
      </c>
      <c r="D8" s="16" t="s">
        <v>3</v>
      </c>
      <c r="E8" s="10" t="s">
        <v>4</v>
      </c>
      <c r="F8" s="10" t="s">
        <v>5</v>
      </c>
      <c r="G8" s="10" t="s">
        <v>6</v>
      </c>
      <c r="H8" s="18" t="s">
        <v>7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20"/>
      <c r="T8" s="10" t="s">
        <v>37</v>
      </c>
      <c r="U8" s="10" t="s">
        <v>61</v>
      </c>
      <c r="V8" s="10" t="s">
        <v>38</v>
      </c>
    </row>
    <row r="9" spans="1:22" ht="218.25" customHeight="1">
      <c r="A9" s="11"/>
      <c r="B9" s="11"/>
      <c r="C9" s="11"/>
      <c r="D9" s="17"/>
      <c r="E9" s="11"/>
      <c r="F9" s="11"/>
      <c r="G9" s="11"/>
      <c r="H9" s="1" t="s">
        <v>8</v>
      </c>
      <c r="I9" s="1" t="s">
        <v>9</v>
      </c>
      <c r="J9" s="1" t="s">
        <v>10</v>
      </c>
      <c r="K9" s="1" t="s">
        <v>11</v>
      </c>
      <c r="L9" s="1" t="s">
        <v>12</v>
      </c>
      <c r="M9" s="1" t="s">
        <v>59</v>
      </c>
      <c r="N9" s="1" t="s">
        <v>13</v>
      </c>
      <c r="O9" s="1" t="s">
        <v>63</v>
      </c>
      <c r="P9" s="1" t="s">
        <v>14</v>
      </c>
      <c r="Q9" s="1" t="s">
        <v>15</v>
      </c>
      <c r="R9" s="6" t="s">
        <v>62</v>
      </c>
      <c r="S9" s="1" t="s">
        <v>16</v>
      </c>
      <c r="T9" s="11"/>
      <c r="U9" s="11"/>
      <c r="V9" s="11"/>
    </row>
    <row r="10" spans="1:22" ht="33">
      <c r="A10" s="2" t="s">
        <v>39</v>
      </c>
      <c r="B10" s="2" t="s">
        <v>17</v>
      </c>
      <c r="C10" s="2">
        <v>1</v>
      </c>
      <c r="D10" s="2">
        <v>16</v>
      </c>
      <c r="E10" s="2">
        <v>8071</v>
      </c>
      <c r="F10" s="5">
        <f>E10*10%</f>
        <v>807.1</v>
      </c>
      <c r="G10" s="2">
        <f>F10+E10</f>
        <v>8878.1</v>
      </c>
      <c r="H10" s="2">
        <f>G10*20%</f>
        <v>1775.6200000000001</v>
      </c>
      <c r="I10" s="2">
        <f>G10*30%</f>
        <v>2663.43</v>
      </c>
      <c r="J10" s="2"/>
      <c r="K10" s="2"/>
      <c r="L10" s="2"/>
      <c r="M10" s="2"/>
      <c r="N10" s="2"/>
      <c r="O10" s="2"/>
      <c r="P10" s="2"/>
      <c r="Q10" s="2"/>
      <c r="R10" s="2"/>
      <c r="S10" s="2">
        <f>G10*30%</f>
        <v>2663.43</v>
      </c>
      <c r="T10" s="5">
        <f>G10+I10+S10</f>
        <v>14204.960000000001</v>
      </c>
      <c r="U10" s="2"/>
      <c r="V10" s="5">
        <f>H10+J10+T10*12</f>
        <v>172235.14</v>
      </c>
    </row>
    <row r="11" spans="1:22" ht="33">
      <c r="A11" s="2" t="s">
        <v>40</v>
      </c>
      <c r="B11" s="2" t="s">
        <v>18</v>
      </c>
      <c r="C11" s="2">
        <v>1</v>
      </c>
      <c r="D11" s="2"/>
      <c r="E11" s="2">
        <f>E10*95%</f>
        <v>7667.45</v>
      </c>
      <c r="F11" s="5">
        <f t="shared" ref="F11:F20" si="0">E11*10%</f>
        <v>766.745</v>
      </c>
      <c r="G11" s="2">
        <f t="shared" ref="G11:G18" si="1">F11+E11</f>
        <v>8434.1949999999997</v>
      </c>
      <c r="H11" s="2">
        <f>G11*20%</f>
        <v>1686.8389999999999</v>
      </c>
      <c r="I11" s="2">
        <f t="shared" ref="I11:I20" si="2">G11*30%</f>
        <v>2530.2584999999999</v>
      </c>
      <c r="J11" s="2"/>
      <c r="K11" s="2"/>
      <c r="L11" s="2"/>
      <c r="M11" s="2"/>
      <c r="N11" s="2"/>
      <c r="O11" s="2"/>
      <c r="P11" s="2"/>
      <c r="Q11" s="2"/>
      <c r="R11" s="2"/>
      <c r="S11" s="2">
        <f>G11*30%</f>
        <v>2530.2584999999999</v>
      </c>
      <c r="T11" s="5">
        <f>G11+I11+S11</f>
        <v>13494.712</v>
      </c>
      <c r="U11" s="2"/>
      <c r="V11" s="5">
        <f t="shared" ref="V10:V20" si="3">H11+J11+T11*12</f>
        <v>163623.383</v>
      </c>
    </row>
    <row r="12" spans="1:22" ht="33">
      <c r="A12" s="2" t="s">
        <v>41</v>
      </c>
      <c r="B12" s="2" t="s">
        <v>19</v>
      </c>
      <c r="C12" s="2">
        <v>0.5</v>
      </c>
      <c r="D12" s="2"/>
      <c r="E12" s="2">
        <f>E11/2</f>
        <v>3833.7249999999999</v>
      </c>
      <c r="F12" s="5">
        <f t="shared" si="0"/>
        <v>383.3725</v>
      </c>
      <c r="G12" s="2">
        <f t="shared" si="1"/>
        <v>4217.0974999999999</v>
      </c>
      <c r="H12" s="2"/>
      <c r="I12" s="2">
        <f t="shared" si="2"/>
        <v>1265.12925</v>
      </c>
      <c r="J12" s="2"/>
      <c r="K12" s="2"/>
      <c r="L12" s="2"/>
      <c r="M12" s="2"/>
      <c r="N12" s="2"/>
      <c r="O12" s="2"/>
      <c r="P12" s="2"/>
      <c r="Q12" s="2"/>
      <c r="R12" s="2"/>
      <c r="S12" s="2">
        <f>G12*10%</f>
        <v>421.70974999999999</v>
      </c>
      <c r="T12" s="5">
        <f t="shared" ref="T11:T20" si="4">G12+I12+S12</f>
        <v>5903.9364999999998</v>
      </c>
      <c r="U12" s="2"/>
      <c r="V12" s="5">
        <f t="shared" si="3"/>
        <v>70847.237999999998</v>
      </c>
    </row>
    <row r="13" spans="1:22" ht="33">
      <c r="A13" s="2" t="s">
        <v>42</v>
      </c>
      <c r="B13" s="2" t="s">
        <v>20</v>
      </c>
      <c r="C13" s="2">
        <v>0.75</v>
      </c>
      <c r="D13" s="2">
        <v>13</v>
      </c>
      <c r="E13" s="2">
        <v>6567</v>
      </c>
      <c r="F13" s="5">
        <f t="shared" si="0"/>
        <v>656.7</v>
      </c>
      <c r="G13" s="2">
        <f t="shared" si="1"/>
        <v>7223.7</v>
      </c>
      <c r="H13" s="2"/>
      <c r="I13" s="2">
        <f t="shared" si="2"/>
        <v>2167.1099999999997</v>
      </c>
      <c r="J13" s="2"/>
      <c r="K13" s="2"/>
      <c r="L13" s="3"/>
      <c r="M13" s="2"/>
      <c r="N13" s="2"/>
      <c r="O13" s="2"/>
      <c r="P13" s="2"/>
      <c r="Q13" s="2"/>
      <c r="R13" s="2"/>
      <c r="S13" s="2">
        <f>G13*20%</f>
        <v>1444.74</v>
      </c>
      <c r="T13" s="5">
        <f>G13+I13+S13/75</f>
        <v>9410.0731999999989</v>
      </c>
      <c r="U13" s="2"/>
      <c r="V13" s="5">
        <f t="shared" si="3"/>
        <v>112920.87839999999</v>
      </c>
    </row>
    <row r="14" spans="1:22" ht="33">
      <c r="A14" s="2" t="s">
        <v>43</v>
      </c>
      <c r="B14" s="2" t="s">
        <v>21</v>
      </c>
      <c r="C14" s="2">
        <v>0.75</v>
      </c>
      <c r="D14" s="2">
        <v>13</v>
      </c>
      <c r="E14" s="2">
        <v>6567</v>
      </c>
      <c r="F14" s="5">
        <f t="shared" si="0"/>
        <v>656.7</v>
      </c>
      <c r="G14" s="2">
        <f t="shared" si="1"/>
        <v>7223.7</v>
      </c>
      <c r="H14" s="2"/>
      <c r="I14" s="2">
        <f t="shared" si="2"/>
        <v>2167.1099999999997</v>
      </c>
      <c r="J14" s="2"/>
      <c r="K14" s="2"/>
      <c r="L14" s="2"/>
      <c r="M14" s="2"/>
      <c r="N14" s="2"/>
      <c r="O14" s="2"/>
      <c r="P14" s="2"/>
      <c r="Q14" s="2"/>
      <c r="R14" s="2"/>
      <c r="S14" s="2">
        <f>G14*20%</f>
        <v>1444.74</v>
      </c>
      <c r="T14" s="5">
        <f>G14+I14+S14/75</f>
        <v>9410.0731999999989</v>
      </c>
      <c r="U14" s="2"/>
      <c r="V14" s="5">
        <f t="shared" si="3"/>
        <v>112920.87839999999</v>
      </c>
    </row>
    <row r="15" spans="1:22" ht="33">
      <c r="A15" s="2" t="s">
        <v>44</v>
      </c>
      <c r="B15" s="2" t="s">
        <v>22</v>
      </c>
      <c r="C15" s="2">
        <v>1</v>
      </c>
      <c r="D15" s="2">
        <v>13</v>
      </c>
      <c r="E15" s="2">
        <v>6567</v>
      </c>
      <c r="F15" s="5">
        <f t="shared" si="0"/>
        <v>656.7</v>
      </c>
      <c r="G15" s="2">
        <f t="shared" si="1"/>
        <v>7223.7</v>
      </c>
      <c r="H15" s="2"/>
      <c r="I15" s="2">
        <f t="shared" si="2"/>
        <v>2167.1099999999997</v>
      </c>
      <c r="J15" s="2"/>
      <c r="K15" s="2"/>
      <c r="L15" s="2"/>
      <c r="M15" s="2"/>
      <c r="N15" s="2"/>
      <c r="O15" s="2"/>
      <c r="P15" s="2"/>
      <c r="Q15" s="2"/>
      <c r="R15" s="2"/>
      <c r="S15" s="2">
        <f>G15*20%</f>
        <v>1444.74</v>
      </c>
      <c r="T15" s="5">
        <f t="shared" si="4"/>
        <v>10835.55</v>
      </c>
      <c r="U15" s="2"/>
      <c r="V15" s="5">
        <f t="shared" si="3"/>
        <v>130026.59999999999</v>
      </c>
    </row>
    <row r="16" spans="1:22" ht="33">
      <c r="A16" s="2" t="s">
        <v>45</v>
      </c>
      <c r="B16" s="2" t="s">
        <v>23</v>
      </c>
      <c r="C16" s="2">
        <v>0.67</v>
      </c>
      <c r="D16" s="2">
        <v>11</v>
      </c>
      <c r="E16" s="2">
        <v>5699</v>
      </c>
      <c r="F16" s="5">
        <f t="shared" si="0"/>
        <v>569.9</v>
      </c>
      <c r="G16" s="2">
        <f t="shared" si="1"/>
        <v>6268.9</v>
      </c>
      <c r="H16" s="2"/>
      <c r="I16" s="2">
        <f t="shared" si="2"/>
        <v>1880.6699999999998</v>
      </c>
      <c r="J16" s="2"/>
      <c r="K16" s="2"/>
      <c r="L16" s="2"/>
      <c r="M16" s="2"/>
      <c r="N16" s="2"/>
      <c r="O16" s="2"/>
      <c r="P16" s="2"/>
      <c r="Q16" s="2"/>
      <c r="R16" s="2"/>
      <c r="S16" s="2">
        <f>G16*15%*1.34</f>
        <v>1260.0489</v>
      </c>
      <c r="T16" s="5">
        <f>G16+I16+S16</f>
        <v>9409.6188999999995</v>
      </c>
      <c r="U16" s="2"/>
      <c r="V16" s="5">
        <f t="shared" si="3"/>
        <v>112915.42679999999</v>
      </c>
    </row>
    <row r="17" spans="1:22" ht="33">
      <c r="A17" s="2" t="s">
        <v>46</v>
      </c>
      <c r="B17" s="2" t="s">
        <v>24</v>
      </c>
      <c r="C17" s="2">
        <v>1</v>
      </c>
      <c r="D17" s="2">
        <v>11</v>
      </c>
      <c r="E17" s="2">
        <v>5699</v>
      </c>
      <c r="F17" s="5">
        <f t="shared" si="0"/>
        <v>569.9</v>
      </c>
      <c r="G17" s="2">
        <f t="shared" si="1"/>
        <v>6268.9</v>
      </c>
      <c r="H17" s="2"/>
      <c r="I17" s="2">
        <f t="shared" si="2"/>
        <v>1880.6699999999998</v>
      </c>
      <c r="J17" s="2"/>
      <c r="K17" s="2"/>
      <c r="L17" s="2"/>
      <c r="M17" s="2"/>
      <c r="N17" s="2"/>
      <c r="O17" s="2"/>
      <c r="P17" s="2"/>
      <c r="Q17" s="2"/>
      <c r="R17" s="2"/>
      <c r="S17" s="2">
        <f>G17*10%</f>
        <v>626.89</v>
      </c>
      <c r="T17" s="5">
        <f t="shared" si="4"/>
        <v>8776.4599999999991</v>
      </c>
      <c r="U17" s="2"/>
      <c r="V17" s="5">
        <f t="shared" si="3"/>
        <v>105317.51999999999</v>
      </c>
    </row>
    <row r="18" spans="1:22" ht="33">
      <c r="A18" s="2" t="s">
        <v>47</v>
      </c>
      <c r="B18" s="2" t="s">
        <v>24</v>
      </c>
      <c r="C18" s="2">
        <v>1</v>
      </c>
      <c r="D18" s="2">
        <v>14</v>
      </c>
      <c r="E18" s="2">
        <v>7001</v>
      </c>
      <c r="F18" s="5">
        <f t="shared" si="0"/>
        <v>700.1</v>
      </c>
      <c r="G18" s="2">
        <f t="shared" si="1"/>
        <v>7701.1</v>
      </c>
      <c r="H18" s="2"/>
      <c r="I18" s="2">
        <f t="shared" si="2"/>
        <v>2310.33</v>
      </c>
      <c r="J18" s="2"/>
      <c r="K18" s="2"/>
      <c r="L18" s="2"/>
      <c r="M18" s="2"/>
      <c r="N18" s="2"/>
      <c r="O18" s="2"/>
      <c r="P18" s="2"/>
      <c r="Q18" s="2"/>
      <c r="R18" s="2"/>
      <c r="S18" s="2">
        <f>G18*30%</f>
        <v>2310.33</v>
      </c>
      <c r="T18" s="5">
        <f t="shared" si="4"/>
        <v>12321.76</v>
      </c>
      <c r="U18" s="2"/>
      <c r="V18" s="5">
        <f t="shared" si="3"/>
        <v>147861.12</v>
      </c>
    </row>
    <row r="19" spans="1:22" ht="33">
      <c r="A19" s="2" t="s">
        <v>48</v>
      </c>
      <c r="B19" s="2" t="s">
        <v>36</v>
      </c>
      <c r="C19" s="2">
        <v>1</v>
      </c>
      <c r="D19" s="2">
        <v>10</v>
      </c>
      <c r="E19" s="2">
        <v>5265</v>
      </c>
      <c r="F19" s="5">
        <f t="shared" si="0"/>
        <v>526.5</v>
      </c>
      <c r="G19" s="2">
        <f>F19+E19</f>
        <v>5791.5</v>
      </c>
      <c r="H19" s="2">
        <f>G19*20%</f>
        <v>1158.3</v>
      </c>
      <c r="I19" s="2">
        <f t="shared" si="2"/>
        <v>1737.45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5">
        <f t="shared" si="4"/>
        <v>7528.95</v>
      </c>
      <c r="U19" s="2"/>
      <c r="V19" s="5">
        <f t="shared" si="3"/>
        <v>91505.7</v>
      </c>
    </row>
    <row r="20" spans="1:22" ht="33">
      <c r="A20" s="2" t="s">
        <v>49</v>
      </c>
      <c r="B20" s="2" t="s">
        <v>36</v>
      </c>
      <c r="C20" s="2">
        <v>2</v>
      </c>
      <c r="D20" s="2">
        <v>11</v>
      </c>
      <c r="E20" s="2">
        <f>5699*2</f>
        <v>11398</v>
      </c>
      <c r="F20" s="5">
        <f t="shared" si="0"/>
        <v>1139.8</v>
      </c>
      <c r="G20" s="2">
        <f>F20+E20</f>
        <v>12537.8</v>
      </c>
      <c r="H20" s="2">
        <f t="shared" ref="H19:H20" si="5">G20*20%</f>
        <v>2507.56</v>
      </c>
      <c r="I20" s="2">
        <f t="shared" si="2"/>
        <v>3761.3399999999997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5">
        <f t="shared" si="4"/>
        <v>16299.14</v>
      </c>
      <c r="U20" s="2"/>
      <c r="V20" s="5">
        <f t="shared" si="3"/>
        <v>198097.24</v>
      </c>
    </row>
    <row r="21" spans="1:22" ht="33">
      <c r="A21" s="2" t="s">
        <v>50</v>
      </c>
      <c r="B21" s="2" t="s">
        <v>25</v>
      </c>
      <c r="C21" s="2">
        <v>27.06</v>
      </c>
      <c r="D21" s="2"/>
      <c r="E21" s="2"/>
      <c r="F21" s="5"/>
      <c r="G21" s="2"/>
      <c r="H21" s="2"/>
      <c r="I21" s="2"/>
      <c r="J21" s="2">
        <v>700.1</v>
      </c>
      <c r="K21" s="2"/>
      <c r="L21" s="2"/>
      <c r="M21" s="2"/>
      <c r="N21" s="2"/>
      <c r="O21" s="2"/>
      <c r="P21" s="2">
        <v>1001.14</v>
      </c>
      <c r="Q21" s="2"/>
      <c r="R21" s="2"/>
      <c r="S21" s="2"/>
      <c r="T21" s="5"/>
      <c r="U21" s="2"/>
      <c r="V21" s="5"/>
    </row>
    <row r="22" spans="1:22" ht="33">
      <c r="A22" s="2" t="s">
        <v>51</v>
      </c>
      <c r="B22" s="2" t="s">
        <v>26</v>
      </c>
      <c r="C22" s="2">
        <v>1</v>
      </c>
      <c r="D22" s="2">
        <v>7</v>
      </c>
      <c r="E22" s="2">
        <v>4456</v>
      </c>
      <c r="F22" s="5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5">
        <f>E22</f>
        <v>4456</v>
      </c>
      <c r="U22" s="2"/>
      <c r="V22" s="5">
        <f>E22*12</f>
        <v>53472</v>
      </c>
    </row>
    <row r="23" spans="1:22" ht="33">
      <c r="A23" s="2" t="s">
        <v>52</v>
      </c>
      <c r="B23" s="2" t="s">
        <v>27</v>
      </c>
      <c r="C23" s="2">
        <v>1</v>
      </c>
      <c r="D23" s="2">
        <v>5</v>
      </c>
      <c r="E23" s="2">
        <v>3934</v>
      </c>
      <c r="F23" s="5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5">
        <f>E23</f>
        <v>3934</v>
      </c>
      <c r="U23" s="2"/>
      <c r="V23" s="5">
        <f>T23*12</f>
        <v>47208</v>
      </c>
    </row>
    <row r="24" spans="1:22" ht="99">
      <c r="A24" s="7" t="s">
        <v>53</v>
      </c>
      <c r="B24" s="1" t="s">
        <v>28</v>
      </c>
      <c r="C24" s="2">
        <v>4</v>
      </c>
      <c r="D24" s="2">
        <v>2</v>
      </c>
      <c r="E24" s="2">
        <v>3153</v>
      </c>
      <c r="F24" s="5"/>
      <c r="G24" s="2"/>
      <c r="H24" s="2"/>
      <c r="I24" s="2"/>
      <c r="J24" s="2"/>
      <c r="K24" s="2"/>
      <c r="L24" s="2"/>
      <c r="M24" s="2"/>
      <c r="N24" s="2">
        <f>E24*10%*4</f>
        <v>1261.2</v>
      </c>
      <c r="O24" s="2"/>
      <c r="P24" s="2"/>
      <c r="Q24" s="2"/>
      <c r="R24" s="2"/>
      <c r="S24" s="2"/>
      <c r="T24" s="5">
        <f>E24*4+N24</f>
        <v>13873.2</v>
      </c>
      <c r="U24" s="2"/>
      <c r="V24" s="5">
        <f>T24*12</f>
        <v>166478.40000000002</v>
      </c>
    </row>
    <row r="25" spans="1:22" ht="33">
      <c r="A25" s="2" t="s">
        <v>54</v>
      </c>
      <c r="B25" s="2" t="s">
        <v>30</v>
      </c>
      <c r="C25" s="2">
        <v>1</v>
      </c>
      <c r="D25" s="2">
        <v>1</v>
      </c>
      <c r="E25" s="2">
        <v>2893</v>
      </c>
      <c r="F25" s="5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5">
        <f>E25</f>
        <v>2893</v>
      </c>
      <c r="U25" s="2"/>
      <c r="V25" s="5">
        <f t="shared" ref="V25:V30" si="6">T25*12</f>
        <v>34716</v>
      </c>
    </row>
    <row r="26" spans="1:22" ht="33">
      <c r="A26" s="2" t="s">
        <v>56</v>
      </c>
      <c r="B26" s="2" t="s">
        <v>29</v>
      </c>
      <c r="C26" s="2">
        <v>2</v>
      </c>
      <c r="D26" s="2">
        <v>2</v>
      </c>
      <c r="E26" s="2">
        <v>3153</v>
      </c>
      <c r="F26" s="5"/>
      <c r="G26" s="2"/>
      <c r="H26" s="2"/>
      <c r="I26" s="2"/>
      <c r="J26" s="2"/>
      <c r="K26" s="2"/>
      <c r="L26" s="2"/>
      <c r="M26" s="2"/>
      <c r="N26" s="2"/>
      <c r="O26" s="2"/>
      <c r="P26" s="2"/>
      <c r="Q26" s="2">
        <f>E26*40%*2</f>
        <v>2522.4</v>
      </c>
      <c r="R26" s="2"/>
      <c r="S26" s="2"/>
      <c r="T26" s="5">
        <f>E26*2+Q26</f>
        <v>8828.4</v>
      </c>
      <c r="U26" s="2"/>
      <c r="V26" s="5">
        <f t="shared" si="6"/>
        <v>105940.79999999999</v>
      </c>
    </row>
    <row r="27" spans="1:22" ht="99">
      <c r="A27" s="8" t="s">
        <v>55</v>
      </c>
      <c r="B27" s="3" t="s">
        <v>31</v>
      </c>
      <c r="C27" s="2">
        <v>1</v>
      </c>
      <c r="D27" s="2">
        <v>2</v>
      </c>
      <c r="E27" s="2">
        <v>3153</v>
      </c>
      <c r="F27" s="5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5">
        <f>E27+N28</f>
        <v>3153</v>
      </c>
      <c r="U27" s="2"/>
      <c r="V27" s="5">
        <f t="shared" si="6"/>
        <v>37836</v>
      </c>
    </row>
    <row r="28" spans="1:22" ht="33">
      <c r="A28" s="2">
        <v>20</v>
      </c>
      <c r="B28" s="3" t="s">
        <v>58</v>
      </c>
      <c r="C28" s="2">
        <v>2</v>
      </c>
      <c r="D28" s="2">
        <v>3</v>
      </c>
      <c r="E28" s="2">
        <v>3414</v>
      </c>
      <c r="F28" s="5"/>
      <c r="G28" s="2"/>
      <c r="H28" s="2"/>
      <c r="I28" s="2"/>
      <c r="J28" s="2"/>
      <c r="K28" s="2"/>
      <c r="L28" s="2"/>
      <c r="M28" s="2">
        <f>E28*12%*2</f>
        <v>819.36</v>
      </c>
      <c r="N28" s="2"/>
      <c r="O28" s="2"/>
      <c r="P28" s="2"/>
      <c r="Q28" s="2"/>
      <c r="R28" s="2"/>
      <c r="S28" s="2"/>
      <c r="T28" s="5">
        <f>E28+M28</f>
        <v>4233.3599999999997</v>
      </c>
      <c r="U28" s="2"/>
      <c r="V28" s="5">
        <f>T28*12</f>
        <v>50800.319999999992</v>
      </c>
    </row>
    <row r="29" spans="1:22" ht="33">
      <c r="A29" s="2">
        <v>21</v>
      </c>
      <c r="B29" s="2" t="s">
        <v>32</v>
      </c>
      <c r="C29" s="2">
        <v>1.25</v>
      </c>
      <c r="D29" s="2">
        <v>1</v>
      </c>
      <c r="E29" s="2">
        <v>2893</v>
      </c>
      <c r="F29" s="5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5">
        <f>E29</f>
        <v>2893</v>
      </c>
      <c r="U29" s="2"/>
      <c r="V29" s="5">
        <f t="shared" si="6"/>
        <v>34716</v>
      </c>
    </row>
    <row r="30" spans="1:22" ht="33">
      <c r="A30" s="2">
        <v>22</v>
      </c>
      <c r="B30" s="2" t="s">
        <v>33</v>
      </c>
      <c r="C30" s="2">
        <v>1</v>
      </c>
      <c r="D30" s="2">
        <v>6</v>
      </c>
      <c r="E30" s="2">
        <v>4195</v>
      </c>
      <c r="F30" s="5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>
        <f>E30*20%</f>
        <v>839</v>
      </c>
      <c r="T30" s="5">
        <f>E30</f>
        <v>4195</v>
      </c>
      <c r="U30" s="2"/>
      <c r="V30" s="5">
        <f t="shared" si="6"/>
        <v>50340</v>
      </c>
    </row>
    <row r="31" spans="1:22" ht="33">
      <c r="A31" s="2">
        <v>23</v>
      </c>
      <c r="B31" s="2" t="s">
        <v>34</v>
      </c>
      <c r="C31" s="2">
        <v>0.5</v>
      </c>
      <c r="D31" s="2">
        <v>9</v>
      </c>
      <c r="E31" s="2">
        <v>2502.5</v>
      </c>
      <c r="F31" s="5"/>
      <c r="G31" s="2"/>
      <c r="H31" s="2"/>
      <c r="I31" s="2"/>
      <c r="J31" s="2"/>
      <c r="K31" s="2"/>
      <c r="L31" s="2"/>
      <c r="M31" s="2"/>
      <c r="N31" s="2"/>
      <c r="O31" s="2">
        <f>E31*30%</f>
        <v>750.75</v>
      </c>
      <c r="P31" s="2"/>
      <c r="Q31" s="2"/>
      <c r="R31" s="2">
        <f>E31*15%</f>
        <v>375.375</v>
      </c>
      <c r="S31" s="2"/>
      <c r="T31" s="5">
        <f>E31/2+R31+O31</f>
        <v>2377.375</v>
      </c>
      <c r="U31" s="2"/>
      <c r="V31" s="5">
        <f>(T31+O31)*12</f>
        <v>37537.5</v>
      </c>
    </row>
    <row r="32" spans="1:22" ht="33">
      <c r="A32" s="2">
        <v>24</v>
      </c>
      <c r="B32" s="2" t="s">
        <v>60</v>
      </c>
      <c r="C32" s="2">
        <v>1</v>
      </c>
      <c r="D32" s="2"/>
      <c r="E32" s="5">
        <f>G10*90%</f>
        <v>7990.2900000000009</v>
      </c>
      <c r="F32" s="5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5"/>
      <c r="U32" s="2"/>
      <c r="V32" s="5">
        <f>E32*12</f>
        <v>95883.48000000001</v>
      </c>
    </row>
    <row r="33" spans="1:22" ht="33">
      <c r="A33" s="2"/>
      <c r="B33" s="4" t="s">
        <v>35</v>
      </c>
      <c r="C33" s="2">
        <f>C31+C30+C29+C27+C26+C25+C24+C23+C22+C21+C20+C19+C18+C17+C16+C15+C14+C13+C12+C11+C10+C28+C32</f>
        <v>53.480000000000004</v>
      </c>
      <c r="D33" s="2">
        <f>D31+D30+D29+D27+D26+D25+D24+D23+D22+D20+D19+D18+D17+D16+D15+D14+D13+D10+D28</f>
        <v>150</v>
      </c>
      <c r="E33" s="2">
        <f>E31+E30+E29+E27+E26+E25+E24+E23+E22+E20+E19+E18+E17+E16+E15+E14+E13+E12+E11+E10+E28</f>
        <v>108081.675</v>
      </c>
      <c r="F33" s="5">
        <f>F20+F19+F18+F17+F16+F15+F14+F13+F12+F11+F10</f>
        <v>7433.5175000000008</v>
      </c>
      <c r="G33" s="2">
        <f>G20+G19+G18+G17+G16+G15+G14+G13+G12+G11+G10</f>
        <v>81768.692500000005</v>
      </c>
      <c r="H33" s="2">
        <f>H10+H11+H20+H19</f>
        <v>7128.3190000000004</v>
      </c>
      <c r="I33" s="2">
        <f>I20+I19+I18+I17+I16+I15+I14+I13+I12+I11+I10</f>
        <v>24530.607749999999</v>
      </c>
      <c r="J33" s="2">
        <f>J21</f>
        <v>700.1</v>
      </c>
      <c r="K33" s="2"/>
      <c r="L33" s="2"/>
      <c r="M33" s="2"/>
      <c r="N33" s="2">
        <f>N24</f>
        <v>1261.2</v>
      </c>
      <c r="O33" s="2">
        <f>O31</f>
        <v>750.75</v>
      </c>
      <c r="P33" s="2">
        <f>P21</f>
        <v>1001.14</v>
      </c>
      <c r="Q33" s="2">
        <f>Q26</f>
        <v>2522.4</v>
      </c>
      <c r="R33" s="2"/>
      <c r="S33" s="2">
        <f>S17+S18+S15+S16+S14+S13+S12+S11+S10</f>
        <v>14146.88715</v>
      </c>
      <c r="T33" s="5">
        <f>T31+T30+T29+T27+T26+T25+T24+T23+T22+T20+T19+T18+T17+T16+T15+T14+T13+T12+T11+T10+T28</f>
        <v>168431.56879999998</v>
      </c>
      <c r="U33" s="5"/>
      <c r="V33" s="5">
        <f>V31+V30+V29+V27+V26+V25+V24+V23+V22+V20+V19+V18+V17+V16+V15+V14+V13+V12+V11+V10+V28+V32</f>
        <v>2133199.6246000002</v>
      </c>
    </row>
    <row r="37" spans="1:22" ht="33.75">
      <c r="G37" s="12" t="s">
        <v>17</v>
      </c>
      <c r="H37" s="13"/>
      <c r="O37" s="12" t="s">
        <v>57</v>
      </c>
      <c r="P37" s="12"/>
      <c r="Q37" s="12"/>
      <c r="R37" s="12"/>
    </row>
  </sheetData>
  <mergeCells count="15">
    <mergeCell ref="L1:V5"/>
    <mergeCell ref="V8:V9"/>
    <mergeCell ref="G37:H37"/>
    <mergeCell ref="O37:R37"/>
    <mergeCell ref="A7:V7"/>
    <mergeCell ref="F8:F9"/>
    <mergeCell ref="E8:E9"/>
    <mergeCell ref="D8:D9"/>
    <mergeCell ref="C8:C9"/>
    <mergeCell ref="B8:B9"/>
    <mergeCell ref="A8:A9"/>
    <mergeCell ref="G8:G9"/>
    <mergeCell ref="H8:S8"/>
    <mergeCell ref="T8:T9"/>
    <mergeCell ref="U8:U9"/>
  </mergeCells>
  <pageMargins left="0.70866141732283472" right="0.70866141732283472" top="0.74803149606299213" bottom="0.74803149606299213" header="0.31496062992125984" footer="0.31496062992125984"/>
  <pageSetup paperSize="9" scale="2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</dc:creator>
  <cp:lastModifiedBy>DIMA</cp:lastModifiedBy>
  <cp:lastPrinted>2022-10-03T11:08:29Z</cp:lastPrinted>
  <dcterms:created xsi:type="dcterms:W3CDTF">2021-09-08T12:22:39Z</dcterms:created>
  <dcterms:modified xsi:type="dcterms:W3CDTF">2022-10-03T11:37:06Z</dcterms:modified>
</cp:coreProperties>
</file>